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Ex 13.1" sheetId="1" r:id="rId1"/>
    <sheet name="Ex 13.2" sheetId="2" r:id="rId2"/>
    <sheet name="Ex 13.3" sheetId="3" r:id="rId3"/>
  </sheets>
  <calcPr calcId="125725"/>
</workbook>
</file>

<file path=xl/calcChain.xml><?xml version="1.0" encoding="utf-8"?>
<calcChain xmlns="http://schemas.openxmlformats.org/spreadsheetml/2006/main">
  <c r="H18" i="3"/>
  <c r="H17"/>
  <c r="H16"/>
  <c r="H15"/>
  <c r="H14"/>
  <c r="H13"/>
  <c r="H12"/>
  <c r="H11"/>
  <c r="H10"/>
  <c r="H9"/>
  <c r="H8"/>
  <c r="H7"/>
  <c r="H6"/>
  <c r="H5"/>
  <c r="F18"/>
  <c r="F17"/>
  <c r="F16"/>
  <c r="F15"/>
  <c r="F14"/>
  <c r="F13"/>
  <c r="F12"/>
  <c r="F11"/>
  <c r="F10"/>
  <c r="F9"/>
  <c r="F8"/>
  <c r="F7"/>
  <c r="F6"/>
  <c r="F5"/>
  <c r="D19"/>
  <c r="D18"/>
  <c r="D17"/>
  <c r="D16"/>
  <c r="D15"/>
  <c r="D14"/>
  <c r="D13"/>
  <c r="D12"/>
  <c r="D11"/>
  <c r="D10"/>
  <c r="D9"/>
  <c r="D8"/>
  <c r="D7"/>
  <c r="D6"/>
  <c r="D5"/>
  <c r="D11" i="2"/>
  <c r="C11"/>
  <c r="D8"/>
  <c r="D12" s="1"/>
  <c r="D17" s="1"/>
  <c r="C8"/>
  <c r="C12" s="1"/>
  <c r="C17" s="1"/>
  <c r="B17"/>
  <c r="B12"/>
  <c r="B11"/>
  <c r="B8"/>
  <c r="G25" i="1"/>
  <c r="G24"/>
  <c r="G23"/>
  <c r="G22"/>
  <c r="G21"/>
  <c r="G20"/>
  <c r="G19"/>
  <c r="F25"/>
  <c r="F24"/>
  <c r="F23"/>
  <c r="F22"/>
  <c r="F21"/>
  <c r="F20"/>
  <c r="F19"/>
  <c r="E25"/>
  <c r="E24"/>
  <c r="E23"/>
  <c r="E22"/>
  <c r="E21"/>
  <c r="E20"/>
  <c r="E19"/>
  <c r="C19"/>
  <c r="C20"/>
  <c r="C18"/>
  <c r="H18" s="1"/>
  <c r="D25"/>
  <c r="D24"/>
  <c r="D23"/>
  <c r="D22"/>
  <c r="D21"/>
  <c r="D20"/>
  <c r="D19"/>
  <c r="B6"/>
  <c r="G18"/>
  <c r="F18"/>
  <c r="E18"/>
  <c r="D18"/>
  <c r="H19" i="3" l="1"/>
  <c r="F19"/>
  <c r="H22" i="1"/>
  <c r="H20"/>
  <c r="H21"/>
  <c r="H23"/>
  <c r="H19"/>
  <c r="H24"/>
  <c r="H25"/>
</calcChain>
</file>

<file path=xl/sharedStrings.xml><?xml version="1.0" encoding="utf-8"?>
<sst xmlns="http://schemas.openxmlformats.org/spreadsheetml/2006/main" count="78" uniqueCount="67">
  <si>
    <t>Trade-offs when selecting transportation mode</t>
  </si>
  <si>
    <t>Demand</t>
  </si>
  <si>
    <t>cost</t>
  </si>
  <si>
    <t>weight</t>
  </si>
  <si>
    <t>lbs</t>
  </si>
  <si>
    <t>Order size</t>
  </si>
  <si>
    <t>Transportation Proposals:</t>
  </si>
  <si>
    <t>Carrier</t>
  </si>
  <si>
    <t>Range of Qty shipped (cwt)</t>
  </si>
  <si>
    <t>Shipping Cost ($/cwt)</t>
  </si>
  <si>
    <t>AM Railroad</t>
  </si>
  <si>
    <t>200+</t>
  </si>
  <si>
    <t>Northeast Trucking</t>
  </si>
  <si>
    <t>100+</t>
  </si>
  <si>
    <t>Golden Freightways</t>
  </si>
  <si>
    <t>50-100</t>
  </si>
  <si>
    <t>150-250</t>
  </si>
  <si>
    <t>250+</t>
  </si>
  <si>
    <t>Analysis of Proposals:</t>
  </si>
  <si>
    <t>Alternative</t>
  </si>
  <si>
    <t>Lot Size</t>
  </si>
  <si>
    <t>Safety Inventory</t>
  </si>
  <si>
    <t>In-Transit Inventory</t>
  </si>
  <si>
    <t>Inventory cost</t>
  </si>
  <si>
    <t>Total Cost</t>
  </si>
  <si>
    <t>Transportation Cost</t>
  </si>
  <si>
    <t>Cycle Inventory</t>
  </si>
  <si>
    <t>Am Rail</t>
  </si>
  <si>
    <t>Golden</t>
  </si>
  <si>
    <t>motors/year</t>
  </si>
  <si>
    <t>Holding cost</t>
  </si>
  <si>
    <t>Golden(old)</t>
  </si>
  <si>
    <t>Golden(new)</t>
  </si>
  <si>
    <t>Tradeoffs when Aggregating Inventory</t>
  </si>
  <si>
    <t>Number of stocking locations</t>
  </si>
  <si>
    <t>Reorder interval</t>
  </si>
  <si>
    <t>HighVal cycle inventory</t>
  </si>
  <si>
    <t>HighVal Safety inventory</t>
  </si>
  <si>
    <t>HighVal inventory</t>
  </si>
  <si>
    <t>LowVal cycle inventory</t>
  </si>
  <si>
    <t>LowVal safety inventory</t>
  </si>
  <si>
    <t>LowVal Inventory</t>
  </si>
  <si>
    <t>Annual inventory cost</t>
  </si>
  <si>
    <t>Shipment type</t>
  </si>
  <si>
    <t>Shipment size</t>
  </si>
  <si>
    <t>Shipment weight</t>
  </si>
  <si>
    <t>Annual transport cost</t>
  </si>
  <si>
    <t>Total annual cost</t>
  </si>
  <si>
    <t>Current Scenario</t>
  </si>
  <si>
    <t>Option A</t>
  </si>
  <si>
    <t>Option B</t>
  </si>
  <si>
    <t>4 weeks</t>
  </si>
  <si>
    <t>1 week</t>
  </si>
  <si>
    <t>Replenishment</t>
  </si>
  <si>
    <t>8 HighVal + 80 LowVal</t>
  </si>
  <si>
    <t>2 HighVal + 20 LowVal</t>
  </si>
  <si>
    <t>Customer order</t>
  </si>
  <si>
    <t>1 HighVal + 10 LowVal</t>
  </si>
  <si>
    <t>Trade-off between Transportation Cost and Responsiveness</t>
  </si>
  <si>
    <t>Day</t>
  </si>
  <si>
    <t>Oty Shipped</t>
  </si>
  <si>
    <t>Cost</t>
  </si>
  <si>
    <t>Qty Shipped</t>
  </si>
  <si>
    <t xml:space="preserve">Cost </t>
  </si>
  <si>
    <t>Four-Day Response</t>
  </si>
  <si>
    <t>Three-Day Response</t>
  </si>
  <si>
    <t>Two-Day Response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</si>
</sst>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7" formatCode="_(&quot;$&quot;* #,##0_);_(&quot;$&quot;* \(#,##0\);_(&quot;$&quot;* &quot;-&quot;??_);_(@_)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44" fontId="0" fillId="0" borderId="0" xfId="1" applyFont="1"/>
    <xf numFmtId="0" fontId="2" fillId="0" borderId="0" xfId="0" applyFont="1" applyAlignment="1">
      <alignment horizontal="center"/>
    </xf>
    <xf numFmtId="165" fontId="0" fillId="0" borderId="0" xfId="2" applyNumberFormat="1" applyFont="1"/>
    <xf numFmtId="0" fontId="0" fillId="0" borderId="0" xfId="0" applyAlignment="1">
      <alignment horizontal="center"/>
    </xf>
    <xf numFmtId="44" fontId="0" fillId="0" borderId="0" xfId="1" applyFont="1" applyAlignment="1">
      <alignment horizontal="center"/>
    </xf>
    <xf numFmtId="44" fontId="0" fillId="0" borderId="0" xfId="0" applyNumberFormat="1"/>
    <xf numFmtId="167" fontId="0" fillId="0" borderId="0" xfId="1" applyNumberFormat="1" applyFont="1"/>
    <xf numFmtId="0" fontId="2" fillId="2" borderId="0" xfId="0" applyFont="1" applyFill="1"/>
    <xf numFmtId="165" fontId="2" fillId="2" borderId="0" xfId="2" applyNumberFormat="1" applyFont="1" applyFill="1"/>
    <xf numFmtId="44" fontId="2" fillId="2" borderId="0" xfId="0" applyNumberFormat="1" applyFont="1" applyFill="1"/>
    <xf numFmtId="167" fontId="2" fillId="2" borderId="0" xfId="1" applyNumberFormat="1" applyFont="1" applyFill="1"/>
    <xf numFmtId="0" fontId="4" fillId="0" borderId="0" xfId="0" applyFont="1"/>
    <xf numFmtId="167" fontId="4" fillId="0" borderId="0" xfId="1" applyNumberFormat="1" applyFont="1"/>
    <xf numFmtId="167" fontId="4" fillId="0" borderId="0" xfId="0" applyNumberFormat="1" applyFont="1"/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/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topLeftCell="A2" workbookViewId="0">
      <selection activeCell="E14" sqref="E14"/>
    </sheetView>
  </sheetViews>
  <sheetFormatPr defaultRowHeight="15"/>
  <cols>
    <col min="1" max="1" width="21" customWidth="1"/>
    <col min="2" max="2" width="25.28515625" bestFit="1" customWidth="1"/>
    <col min="3" max="3" width="20.140625" bestFit="1" customWidth="1"/>
    <col min="4" max="4" width="14.85546875" bestFit="1" customWidth="1"/>
    <col min="5" max="5" width="15.7109375" bestFit="1" customWidth="1"/>
    <col min="6" max="6" width="18.7109375" bestFit="1" customWidth="1"/>
    <col min="7" max="7" width="13.7109375" bestFit="1" customWidth="1"/>
    <col min="8" max="8" width="12.5703125" bestFit="1" customWidth="1"/>
  </cols>
  <sheetData>
    <row r="1" spans="1:3" ht="18.75">
      <c r="A1" s="1" t="s">
        <v>0</v>
      </c>
    </row>
    <row r="2" spans="1:3">
      <c r="A2" t="s">
        <v>1</v>
      </c>
      <c r="B2" s="5">
        <v>120000</v>
      </c>
      <c r="C2" t="s">
        <v>29</v>
      </c>
    </row>
    <row r="3" spans="1:3">
      <c r="A3" t="s">
        <v>2</v>
      </c>
      <c r="B3" s="9">
        <v>120</v>
      </c>
    </row>
    <row r="4" spans="1:3">
      <c r="A4" t="s">
        <v>3</v>
      </c>
      <c r="B4">
        <v>10</v>
      </c>
      <c r="C4" t="s">
        <v>4</v>
      </c>
    </row>
    <row r="5" spans="1:3">
      <c r="A5" t="s">
        <v>5</v>
      </c>
      <c r="B5" s="5">
        <v>3000</v>
      </c>
    </row>
    <row r="6" spans="1:3">
      <c r="A6" t="s">
        <v>30</v>
      </c>
      <c r="B6" s="9">
        <f>B3*0.25</f>
        <v>30</v>
      </c>
    </row>
    <row r="7" spans="1:3">
      <c r="A7" s="2" t="s">
        <v>6</v>
      </c>
    </row>
    <row r="8" spans="1:3">
      <c r="A8" s="2" t="s">
        <v>7</v>
      </c>
      <c r="B8" s="2" t="s">
        <v>8</v>
      </c>
      <c r="C8" s="2" t="s">
        <v>9</v>
      </c>
    </row>
    <row r="9" spans="1:3">
      <c r="A9" t="s">
        <v>10</v>
      </c>
      <c r="B9" s="6" t="s">
        <v>11</v>
      </c>
      <c r="C9" s="7">
        <v>6.5</v>
      </c>
    </row>
    <row r="10" spans="1:3">
      <c r="A10" t="s">
        <v>12</v>
      </c>
      <c r="B10" s="6" t="s">
        <v>13</v>
      </c>
      <c r="C10" s="7">
        <v>7.5</v>
      </c>
    </row>
    <row r="11" spans="1:3">
      <c r="A11" t="s">
        <v>14</v>
      </c>
      <c r="B11" s="6" t="s">
        <v>15</v>
      </c>
      <c r="C11" s="7">
        <v>8</v>
      </c>
    </row>
    <row r="12" spans="1:3">
      <c r="A12" t="s">
        <v>14</v>
      </c>
      <c r="B12" s="6" t="s">
        <v>16</v>
      </c>
      <c r="C12" s="7">
        <v>6</v>
      </c>
    </row>
    <row r="13" spans="1:3">
      <c r="A13" t="s">
        <v>14</v>
      </c>
      <c r="B13" s="6" t="s">
        <v>17</v>
      </c>
      <c r="C13" s="7">
        <v>4</v>
      </c>
    </row>
    <row r="16" spans="1:3">
      <c r="A16" s="2" t="s">
        <v>18</v>
      </c>
    </row>
    <row r="17" spans="1:8">
      <c r="A17" s="4" t="s">
        <v>19</v>
      </c>
      <c r="B17" s="4" t="s">
        <v>20</v>
      </c>
      <c r="C17" s="4" t="s">
        <v>25</v>
      </c>
      <c r="D17" s="4" t="s">
        <v>26</v>
      </c>
      <c r="E17" s="4" t="s">
        <v>21</v>
      </c>
      <c r="F17" s="4" t="s">
        <v>22</v>
      </c>
      <c r="G17" s="4" t="s">
        <v>23</v>
      </c>
      <c r="H17" s="4" t="s">
        <v>24</v>
      </c>
    </row>
    <row r="18" spans="1:8">
      <c r="A18" t="s">
        <v>27</v>
      </c>
      <c r="B18" s="5">
        <v>2000</v>
      </c>
      <c r="C18" s="8">
        <f>B2*(C9/B4)</f>
        <v>78000</v>
      </c>
      <c r="D18">
        <f>B18/2</f>
        <v>1000</v>
      </c>
      <c r="E18">
        <f>ROUND((6/2)*(B2/365),0)</f>
        <v>986</v>
      </c>
      <c r="F18">
        <f>ROUND(B2*(5/365),0)</f>
        <v>1644</v>
      </c>
      <c r="G18" s="9">
        <f>(D18+E18+F18)*B6</f>
        <v>108900</v>
      </c>
      <c r="H18" s="8">
        <f>C18+G18</f>
        <v>186900</v>
      </c>
    </row>
    <row r="19" spans="1:8">
      <c r="A19" t="s">
        <v>12</v>
      </c>
      <c r="B19" s="5">
        <v>1000</v>
      </c>
      <c r="C19" s="8">
        <f>B2*(C10/B4)</f>
        <v>90000</v>
      </c>
      <c r="D19">
        <f t="shared" ref="D19:D25" si="0">B19/2</f>
        <v>500</v>
      </c>
      <c r="E19">
        <f>ROUND((4/2)*(B2/365),0)</f>
        <v>658</v>
      </c>
      <c r="F19">
        <f>ROUND(B2*(3/365),0)</f>
        <v>986</v>
      </c>
      <c r="G19" s="9">
        <f>(D19+E19+F19)*B6</f>
        <v>64320</v>
      </c>
      <c r="H19" s="8">
        <f t="shared" ref="H19:H25" si="1">C19+G19</f>
        <v>154320</v>
      </c>
    </row>
    <row r="20" spans="1:8">
      <c r="A20" s="10" t="s">
        <v>28</v>
      </c>
      <c r="B20" s="11">
        <v>500</v>
      </c>
      <c r="C20" s="12">
        <f>B2*(C11/B4)</f>
        <v>96000</v>
      </c>
      <c r="D20" s="10">
        <f t="shared" si="0"/>
        <v>250</v>
      </c>
      <c r="E20" s="10">
        <f>ROUND((4/2)*(B2/365),0)</f>
        <v>658</v>
      </c>
      <c r="F20" s="10">
        <f>ROUND(B2*(3/365),0)</f>
        <v>986</v>
      </c>
      <c r="G20" s="13">
        <f>(D20+E20+F20)*B6</f>
        <v>56820</v>
      </c>
      <c r="H20" s="12">
        <f t="shared" si="1"/>
        <v>152820</v>
      </c>
    </row>
    <row r="21" spans="1:8">
      <c r="A21" t="s">
        <v>28</v>
      </c>
      <c r="B21" s="5">
        <v>1500</v>
      </c>
      <c r="C21" s="8">
        <v>96000</v>
      </c>
      <c r="D21">
        <f t="shared" si="0"/>
        <v>750</v>
      </c>
      <c r="E21">
        <f>ROUND((4/2)*(B2/365),0)</f>
        <v>658</v>
      </c>
      <c r="F21">
        <f>ROUND(B2*(3/365),0)</f>
        <v>986</v>
      </c>
      <c r="G21" s="9">
        <f>(D21+E21+F21)*B6</f>
        <v>71820</v>
      </c>
      <c r="H21" s="8">
        <f t="shared" si="1"/>
        <v>167820</v>
      </c>
    </row>
    <row r="22" spans="1:8">
      <c r="A22" t="s">
        <v>28</v>
      </c>
      <c r="B22" s="5">
        <v>2500</v>
      </c>
      <c r="C22" s="8">
        <v>86400</v>
      </c>
      <c r="D22">
        <f t="shared" si="0"/>
        <v>1250</v>
      </c>
      <c r="E22">
        <f>ROUND((4/2)*(B2/365),0)</f>
        <v>658</v>
      </c>
      <c r="F22">
        <f>ROUND(B2*(3/365),0)</f>
        <v>986</v>
      </c>
      <c r="G22" s="9">
        <f>(D22+E22+F22)*B6</f>
        <v>86820</v>
      </c>
      <c r="H22" s="8">
        <f t="shared" si="1"/>
        <v>173220</v>
      </c>
    </row>
    <row r="23" spans="1:8">
      <c r="A23" t="s">
        <v>28</v>
      </c>
      <c r="B23" s="5">
        <v>3000</v>
      </c>
      <c r="C23" s="8">
        <v>78000</v>
      </c>
      <c r="D23">
        <f t="shared" si="0"/>
        <v>1500</v>
      </c>
      <c r="E23">
        <f>ROUND((4/2)*(B2/365),0)</f>
        <v>658</v>
      </c>
      <c r="F23">
        <f>ROUND(B2*(3/365),0)</f>
        <v>986</v>
      </c>
      <c r="G23" s="9">
        <f>(D23+E23+F23)*B6</f>
        <v>94320</v>
      </c>
      <c r="H23" s="8">
        <f t="shared" si="1"/>
        <v>172320</v>
      </c>
    </row>
    <row r="24" spans="1:8">
      <c r="A24" t="s">
        <v>31</v>
      </c>
      <c r="B24" s="5">
        <v>4000</v>
      </c>
      <c r="C24" s="8">
        <v>72000</v>
      </c>
      <c r="D24">
        <f t="shared" si="0"/>
        <v>2000</v>
      </c>
      <c r="E24">
        <f>ROUND((4/2)*(B2/365),0)</f>
        <v>658</v>
      </c>
      <c r="F24">
        <f>ROUND(B2*(3/365),0)</f>
        <v>986</v>
      </c>
      <c r="G24" s="9">
        <f>(D24+E24+F24)*B6</f>
        <v>109320</v>
      </c>
      <c r="H24" s="8">
        <f t="shared" si="1"/>
        <v>181320</v>
      </c>
    </row>
    <row r="25" spans="1:8">
      <c r="A25" t="s">
        <v>32</v>
      </c>
      <c r="B25" s="5">
        <v>4000</v>
      </c>
      <c r="C25" s="8">
        <v>67500</v>
      </c>
      <c r="D25">
        <f t="shared" si="0"/>
        <v>2000</v>
      </c>
      <c r="E25">
        <f>ROUND((4/2)*(B2/365),0)</f>
        <v>658</v>
      </c>
      <c r="F25">
        <f>ROUND(B2*(3/365),0)</f>
        <v>986</v>
      </c>
      <c r="G25" s="9">
        <f>(D25+E25+F25)*B6</f>
        <v>109320</v>
      </c>
      <c r="H25" s="8">
        <f t="shared" si="1"/>
        <v>176820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D17" sqref="D17"/>
    </sheetView>
  </sheetViews>
  <sheetFormatPr defaultRowHeight="15"/>
  <cols>
    <col min="1" max="1" width="29.42578125" customWidth="1"/>
    <col min="2" max="4" width="22.28515625" bestFit="1" customWidth="1"/>
  </cols>
  <sheetData>
    <row r="1" spans="1:4" ht="18.75">
      <c r="A1" s="1" t="s">
        <v>33</v>
      </c>
    </row>
    <row r="3" spans="1:4">
      <c r="B3" s="2" t="s">
        <v>48</v>
      </c>
      <c r="C3" s="2" t="s">
        <v>49</v>
      </c>
      <c r="D3" s="2" t="s">
        <v>50</v>
      </c>
    </row>
    <row r="4" spans="1:4" ht="15.75">
      <c r="A4" s="14" t="s">
        <v>34</v>
      </c>
      <c r="B4" s="14">
        <v>24</v>
      </c>
      <c r="C4">
        <v>24</v>
      </c>
      <c r="D4">
        <v>1</v>
      </c>
    </row>
    <row r="5" spans="1:4" ht="15.75">
      <c r="A5" s="14" t="s">
        <v>35</v>
      </c>
      <c r="B5" s="17" t="s">
        <v>51</v>
      </c>
      <c r="C5" s="18" t="s">
        <v>52</v>
      </c>
      <c r="D5" s="18" t="s">
        <v>52</v>
      </c>
    </row>
    <row r="6" spans="1:4" ht="15.75">
      <c r="A6" s="14" t="s">
        <v>36</v>
      </c>
      <c r="B6" s="14">
        <v>96</v>
      </c>
      <c r="C6" s="14">
        <v>24</v>
      </c>
      <c r="D6" s="14">
        <v>24</v>
      </c>
    </row>
    <row r="7" spans="1:4" ht="15.75">
      <c r="A7" s="14" t="s">
        <v>37</v>
      </c>
      <c r="B7" s="14">
        <v>736.8</v>
      </c>
      <c r="C7" s="14">
        <v>466</v>
      </c>
      <c r="D7" s="14">
        <v>95.2</v>
      </c>
    </row>
    <row r="8" spans="1:4" ht="15.75">
      <c r="A8" s="14" t="s">
        <v>38</v>
      </c>
      <c r="B8" s="14">
        <f>B6+B7</f>
        <v>832.8</v>
      </c>
      <c r="C8" s="14">
        <f t="shared" ref="C8:D8" si="0">C6+C7</f>
        <v>490</v>
      </c>
      <c r="D8" s="14">
        <f t="shared" si="0"/>
        <v>119.2</v>
      </c>
    </row>
    <row r="9" spans="1:4" ht="15.75">
      <c r="A9" s="14" t="s">
        <v>39</v>
      </c>
      <c r="B9" s="14">
        <v>960</v>
      </c>
      <c r="C9" s="14">
        <v>240</v>
      </c>
      <c r="D9" s="14">
        <v>240</v>
      </c>
    </row>
    <row r="10" spans="1:4" ht="15.75">
      <c r="A10" s="14" t="s">
        <v>40</v>
      </c>
      <c r="B10" s="14">
        <v>736.8</v>
      </c>
      <c r="C10" s="14">
        <v>466</v>
      </c>
      <c r="D10" s="14">
        <v>95.2</v>
      </c>
    </row>
    <row r="11" spans="1:4" ht="15.75">
      <c r="A11" s="14" t="s">
        <v>41</v>
      </c>
      <c r="B11" s="14">
        <f>B9+B10</f>
        <v>1696.8</v>
      </c>
      <c r="C11" s="14">
        <f t="shared" ref="C11:D11" si="1">C9+C10</f>
        <v>706</v>
      </c>
      <c r="D11" s="14">
        <f t="shared" si="1"/>
        <v>335.2</v>
      </c>
    </row>
    <row r="12" spans="1:4" ht="15.75">
      <c r="A12" s="14" t="s">
        <v>42</v>
      </c>
      <c r="B12" s="15">
        <f>((B8*200)+(B11*30))*0.25</f>
        <v>54366</v>
      </c>
      <c r="C12" s="15">
        <f t="shared" ref="C12:D12" si="2">((C8*200)+(C11*30))*0.25</f>
        <v>29795</v>
      </c>
      <c r="D12" s="15">
        <f t="shared" si="2"/>
        <v>8474</v>
      </c>
    </row>
    <row r="13" spans="1:4" ht="15.75">
      <c r="A13" s="14" t="s">
        <v>43</v>
      </c>
      <c r="B13" s="17" t="s">
        <v>53</v>
      </c>
      <c r="C13" s="17" t="s">
        <v>53</v>
      </c>
      <c r="D13" s="17" t="s">
        <v>56</v>
      </c>
    </row>
    <row r="14" spans="1:4" ht="15.75">
      <c r="A14" s="14" t="s">
        <v>44</v>
      </c>
      <c r="B14" s="14" t="s">
        <v>54</v>
      </c>
      <c r="C14" s="14" t="s">
        <v>55</v>
      </c>
      <c r="D14" s="14" t="s">
        <v>57</v>
      </c>
    </row>
    <row r="15" spans="1:4" ht="15.75">
      <c r="A15" s="14" t="s">
        <v>45</v>
      </c>
      <c r="B15" s="14">
        <v>4</v>
      </c>
      <c r="C15" s="14">
        <v>1</v>
      </c>
      <c r="D15" s="14">
        <v>0.5</v>
      </c>
    </row>
    <row r="16" spans="1:4" ht="15.75">
      <c r="A16" s="14" t="s">
        <v>46</v>
      </c>
      <c r="B16" s="15">
        <v>530</v>
      </c>
      <c r="C16" s="15">
        <v>1148</v>
      </c>
      <c r="D16" s="15">
        <v>14464</v>
      </c>
    </row>
    <row r="17" spans="1:4" ht="15.75">
      <c r="A17" s="14" t="s">
        <v>47</v>
      </c>
      <c r="B17" s="16">
        <f>B12+B16</f>
        <v>54896</v>
      </c>
      <c r="C17" s="16">
        <f t="shared" ref="C17:D17" si="3">C12+C16</f>
        <v>30943</v>
      </c>
      <c r="D17" s="16">
        <f t="shared" si="3"/>
        <v>22938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G19" sqref="G19"/>
    </sheetView>
  </sheetViews>
  <sheetFormatPr defaultRowHeight="15"/>
  <cols>
    <col min="2" max="2" width="8.42578125" bestFit="1" customWidth="1"/>
    <col min="3" max="3" width="11.85546875" bestFit="1" customWidth="1"/>
    <col min="4" max="4" width="10.5703125" bestFit="1" customWidth="1"/>
    <col min="5" max="5" width="11.85546875" bestFit="1" customWidth="1"/>
    <col min="6" max="6" width="10.5703125" bestFit="1" customWidth="1"/>
    <col min="7" max="7" width="11.85546875" bestFit="1" customWidth="1"/>
    <col min="8" max="8" width="10.5703125" bestFit="1" customWidth="1"/>
  </cols>
  <sheetData>
    <row r="1" spans="1:8" ht="18.75">
      <c r="A1" s="1" t="s">
        <v>58</v>
      </c>
    </row>
    <row r="2" spans="1:8">
      <c r="C2" s="19" t="s">
        <v>66</v>
      </c>
      <c r="D2" s="2"/>
      <c r="E2" s="19" t="s">
        <v>65</v>
      </c>
      <c r="F2" s="2"/>
      <c r="G2" s="19" t="s">
        <v>64</v>
      </c>
    </row>
    <row r="4" spans="1:8">
      <c r="A4" s="4" t="s">
        <v>59</v>
      </c>
      <c r="B4" s="4" t="s">
        <v>1</v>
      </c>
      <c r="C4" s="4" t="s">
        <v>60</v>
      </c>
      <c r="D4" s="4" t="s">
        <v>61</v>
      </c>
      <c r="E4" s="4" t="s">
        <v>62</v>
      </c>
      <c r="F4" s="4" t="s">
        <v>61</v>
      </c>
      <c r="G4" s="4" t="s">
        <v>62</v>
      </c>
      <c r="H4" s="4" t="s">
        <v>63</v>
      </c>
    </row>
    <row r="5" spans="1:8">
      <c r="A5">
        <v>1</v>
      </c>
      <c r="B5" s="5">
        <v>19970</v>
      </c>
      <c r="C5" s="5">
        <v>19970</v>
      </c>
      <c r="D5" s="3">
        <f>100+(0.01*C5)</f>
        <v>299.70000000000005</v>
      </c>
      <c r="E5" s="5">
        <v>0</v>
      </c>
      <c r="F5" s="3">
        <f>IF(E5=0,0,(100+(0.01*E5)))</f>
        <v>0</v>
      </c>
      <c r="G5" s="5">
        <v>0</v>
      </c>
      <c r="H5" s="3">
        <f>IF(G5=0,0,(100+(0.01*G5)))</f>
        <v>0</v>
      </c>
    </row>
    <row r="6" spans="1:8">
      <c r="A6">
        <v>2</v>
      </c>
      <c r="B6" s="5">
        <v>17470</v>
      </c>
      <c r="C6" s="5">
        <v>17470</v>
      </c>
      <c r="D6" s="3">
        <f t="shared" ref="D6:F18" si="0">100+(0.01*C6)</f>
        <v>274.70000000000005</v>
      </c>
      <c r="E6" s="5">
        <v>37440</v>
      </c>
      <c r="F6" s="3">
        <f t="shared" ref="F6:H18" si="1">IF(E6=0,0,(100+(0.01*E6)))</f>
        <v>474.40000000000003</v>
      </c>
      <c r="G6" s="5">
        <v>0</v>
      </c>
      <c r="H6" s="3">
        <f t="shared" si="1"/>
        <v>0</v>
      </c>
    </row>
    <row r="7" spans="1:8">
      <c r="A7">
        <v>3</v>
      </c>
      <c r="B7" s="5">
        <v>11316</v>
      </c>
      <c r="C7" s="5">
        <v>11316</v>
      </c>
      <c r="D7" s="3">
        <f t="shared" si="0"/>
        <v>213.16</v>
      </c>
      <c r="E7" s="5">
        <v>0</v>
      </c>
      <c r="F7" s="3">
        <f t="shared" si="1"/>
        <v>0</v>
      </c>
      <c r="G7" s="5">
        <v>48756</v>
      </c>
      <c r="H7" s="3">
        <f t="shared" si="1"/>
        <v>587.55999999999995</v>
      </c>
    </row>
    <row r="8" spans="1:8">
      <c r="A8">
        <v>4</v>
      </c>
      <c r="B8" s="5">
        <v>26192</v>
      </c>
      <c r="C8" s="5">
        <v>26192</v>
      </c>
      <c r="D8" s="3">
        <f t="shared" si="0"/>
        <v>361.92</v>
      </c>
      <c r="E8" s="5">
        <v>37508</v>
      </c>
      <c r="F8" s="3">
        <f t="shared" si="1"/>
        <v>475.08</v>
      </c>
      <c r="G8" s="5">
        <v>0</v>
      </c>
      <c r="H8" s="3">
        <f t="shared" si="1"/>
        <v>0</v>
      </c>
    </row>
    <row r="9" spans="1:8">
      <c r="A9">
        <v>5</v>
      </c>
      <c r="B9" s="5">
        <v>20263</v>
      </c>
      <c r="C9" s="5">
        <v>20263</v>
      </c>
      <c r="D9" s="3">
        <f t="shared" si="0"/>
        <v>302.63</v>
      </c>
      <c r="E9" s="5">
        <v>0</v>
      </c>
      <c r="F9" s="3">
        <f t="shared" si="1"/>
        <v>0</v>
      </c>
      <c r="G9" s="5">
        <v>0</v>
      </c>
      <c r="H9" s="3">
        <f t="shared" si="1"/>
        <v>0</v>
      </c>
    </row>
    <row r="10" spans="1:8">
      <c r="A10">
        <v>6</v>
      </c>
      <c r="B10" s="5">
        <v>8381</v>
      </c>
      <c r="C10" s="5">
        <v>8381</v>
      </c>
      <c r="D10" s="3">
        <f t="shared" si="0"/>
        <v>183.81</v>
      </c>
      <c r="E10" s="5">
        <v>28644</v>
      </c>
      <c r="F10" s="3">
        <f t="shared" si="1"/>
        <v>386.44</v>
      </c>
      <c r="G10" s="5">
        <v>54836</v>
      </c>
      <c r="H10" s="3">
        <f t="shared" si="1"/>
        <v>648.36</v>
      </c>
    </row>
    <row r="11" spans="1:8">
      <c r="A11">
        <v>7</v>
      </c>
      <c r="B11" s="5">
        <v>25377</v>
      </c>
      <c r="C11" s="5">
        <v>25377</v>
      </c>
      <c r="D11" s="3">
        <f t="shared" si="0"/>
        <v>353.77</v>
      </c>
      <c r="E11" s="5">
        <v>0</v>
      </c>
      <c r="F11" s="3">
        <f t="shared" si="1"/>
        <v>0</v>
      </c>
      <c r="G11" s="5">
        <v>0</v>
      </c>
      <c r="H11" s="3">
        <f t="shared" si="1"/>
        <v>0</v>
      </c>
    </row>
    <row r="12" spans="1:8">
      <c r="A12">
        <v>8</v>
      </c>
      <c r="B12" s="5">
        <v>39171</v>
      </c>
      <c r="C12" s="5">
        <v>39171</v>
      </c>
      <c r="D12" s="3">
        <f t="shared" si="0"/>
        <v>491.71000000000004</v>
      </c>
      <c r="E12" s="5">
        <v>64548</v>
      </c>
      <c r="F12" s="3">
        <f t="shared" si="1"/>
        <v>745.48</v>
      </c>
      <c r="G12" s="5">
        <v>0</v>
      </c>
      <c r="H12" s="3">
        <f t="shared" si="1"/>
        <v>0</v>
      </c>
    </row>
    <row r="13" spans="1:8">
      <c r="A13">
        <v>9</v>
      </c>
      <c r="B13" s="5">
        <v>2158</v>
      </c>
      <c r="C13" s="5">
        <v>2158</v>
      </c>
      <c r="D13" s="3">
        <f t="shared" si="0"/>
        <v>121.58</v>
      </c>
      <c r="E13" s="5">
        <v>0</v>
      </c>
      <c r="F13" s="3">
        <f t="shared" si="1"/>
        <v>0</v>
      </c>
      <c r="G13" s="5">
        <v>66706</v>
      </c>
      <c r="H13" s="3">
        <f t="shared" si="1"/>
        <v>767.06000000000006</v>
      </c>
    </row>
    <row r="14" spans="1:8">
      <c r="A14">
        <v>10</v>
      </c>
      <c r="B14" s="5">
        <v>20633</v>
      </c>
      <c r="C14" s="5">
        <v>20633</v>
      </c>
      <c r="D14" s="3">
        <f t="shared" si="0"/>
        <v>306.33000000000004</v>
      </c>
      <c r="E14" s="5">
        <v>22791</v>
      </c>
      <c r="F14" s="3">
        <f t="shared" si="1"/>
        <v>327.90999999999997</v>
      </c>
      <c r="G14" s="5">
        <v>0</v>
      </c>
      <c r="H14" s="3">
        <f t="shared" si="1"/>
        <v>0</v>
      </c>
    </row>
    <row r="15" spans="1:8">
      <c r="A15">
        <v>11</v>
      </c>
      <c r="B15" s="5">
        <v>23370</v>
      </c>
      <c r="C15" s="5">
        <v>23370</v>
      </c>
      <c r="D15" s="3">
        <f t="shared" si="0"/>
        <v>333.70000000000005</v>
      </c>
      <c r="E15" s="5">
        <v>0</v>
      </c>
      <c r="F15" s="3">
        <f t="shared" si="1"/>
        <v>0</v>
      </c>
      <c r="G15" s="5">
        <v>0</v>
      </c>
      <c r="H15" s="3">
        <f t="shared" si="1"/>
        <v>0</v>
      </c>
    </row>
    <row r="16" spans="1:8">
      <c r="A16">
        <v>12</v>
      </c>
      <c r="B16" s="5">
        <v>24100</v>
      </c>
      <c r="C16" s="5">
        <v>24100</v>
      </c>
      <c r="D16" s="3">
        <f t="shared" si="0"/>
        <v>341</v>
      </c>
      <c r="E16" s="5">
        <v>47470</v>
      </c>
      <c r="F16" s="3">
        <f t="shared" si="1"/>
        <v>574.70000000000005</v>
      </c>
      <c r="G16" s="5">
        <v>68103</v>
      </c>
      <c r="H16" s="3">
        <f t="shared" si="1"/>
        <v>781.03</v>
      </c>
    </row>
    <row r="17" spans="1:8">
      <c r="A17">
        <v>13</v>
      </c>
      <c r="B17" s="5">
        <v>19603</v>
      </c>
      <c r="C17" s="5">
        <v>19603</v>
      </c>
      <c r="D17" s="3">
        <f t="shared" si="0"/>
        <v>296.02999999999997</v>
      </c>
      <c r="E17" s="5">
        <v>0</v>
      </c>
      <c r="F17" s="3">
        <f t="shared" si="1"/>
        <v>0</v>
      </c>
      <c r="G17" s="5">
        <v>0</v>
      </c>
      <c r="H17" s="3">
        <f t="shared" si="1"/>
        <v>0</v>
      </c>
    </row>
    <row r="18" spans="1:8">
      <c r="A18">
        <v>14</v>
      </c>
      <c r="B18" s="5">
        <v>18442</v>
      </c>
      <c r="C18" s="5">
        <v>18442</v>
      </c>
      <c r="D18" s="3">
        <f t="shared" si="0"/>
        <v>284.42</v>
      </c>
      <c r="E18" s="5">
        <v>38045</v>
      </c>
      <c r="F18" s="3">
        <f t="shared" si="1"/>
        <v>480.45</v>
      </c>
      <c r="G18" s="5">
        <v>38045</v>
      </c>
      <c r="H18" s="3">
        <f t="shared" si="1"/>
        <v>480.45</v>
      </c>
    </row>
    <row r="19" spans="1:8">
      <c r="D19" s="8">
        <f>SUM(D5:D18)</f>
        <v>4164.46</v>
      </c>
      <c r="F19" s="8">
        <f>SUM(F5:F18)</f>
        <v>3464.46</v>
      </c>
      <c r="G19" s="5"/>
      <c r="H19" s="8">
        <f>SUM(H5:H18)</f>
        <v>3264.46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 13.1</vt:lpstr>
      <vt:lpstr>Ex 13.2</vt:lpstr>
      <vt:lpstr>Ex 13.3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Supply Chain Management - 4th edition</dc:title>
  <dc:subject>Chapter 13 examples</dc:subject>
  <dc:creator>Jay Mabe</dc:creator>
  <cp:lastModifiedBy>Jay Mabe</cp:lastModifiedBy>
  <dcterms:created xsi:type="dcterms:W3CDTF">2009-08-05T21:54:00Z</dcterms:created>
  <dcterms:modified xsi:type="dcterms:W3CDTF">2009-08-06T14:55:09Z</dcterms:modified>
</cp:coreProperties>
</file>